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<sst xmlns="http://schemas.openxmlformats.org/spreadsheetml/2006/main" count="231" uniqueCount="114">
  <si>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</si>
  <si>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</si>
  <si>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</si>
  <si>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</si>
  <si>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</si>
  <si>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</si>
  <si>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</si>
  <si>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</si>
  <si>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</si>
  <si>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</si>
  <si>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</si>
  <si>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</si>
  <si>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</si>
  <si>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</si>
  <si>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</si>
  <si>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</si>
  <si>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</si>
  <si>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</si>
  <si>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</si>
  <si>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</si>
  <si>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</si>
  <si>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</si>
  <si>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</si>
  <si>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</si>
  <si>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</si>
  <si>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</si>
  <si>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</si>
  <si>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</si>
  <si>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</si>
  <si>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</si>
  <si>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</si>
  <si>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</si>
  <si>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</si>
  <si>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</si>
  <si>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</si>
  <si>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</si>
  <si>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</si>
  <si>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</si>
  <si>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</si>
  <si>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</si>
  <si>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</si>
  <si>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</si>
  <si>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</si>
  <si>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</si>
  <si>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</si>
  <si>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</si>
  <si>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</si>
  <si>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</si>
  <si>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</si>
  <si>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</si>
  <si>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</si>
  <si>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</si>
  <si>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</si>
  <si>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</si>
  <si>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</si>
  <si>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</si>
  <si>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</si>
  <si>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</si>
  <si>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</si>
  <si>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</si>
  <si>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</si>
  <si>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</si>
  <si>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</si>
  <si>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</si>
  <si>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</si>
  <si>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</si>
  <si>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</si>
  <si>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</si>
  <si>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</si>
  <si>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</si>
  <si>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</si>
  <si>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</si>
  <si>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</si>
  <si>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</si>
  <si>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</si>
  <si>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</si>
  <si>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</si>
  <si>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</si>
  <si>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</si>
  <si>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</si>
  <si>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</si>
  <si>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</si>
  <si>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</si>
  <si>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</si>
  <si>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</si>
  <si>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</si>
  <si>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</si>
  <si>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</si>
  <si>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</si>
  <si>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</si>
  <si>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</si>
  <si>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</si>
  <si>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</si>
  <si>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</si>
  <si>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</si>
  <si>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</si>
  <si>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</si>
  <si>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</si>
  <si>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</si>
  <si>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</si>
  <si>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</si>
  <si>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</si>
  <si>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</si>
  <si>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</si>
  <si>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</si>
  <si>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</si>
  <si>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</si>
  <si>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</si>
  <si>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</si>
  <si>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</si>
  <si>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</si>
  <si>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</si>
  <si>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 xml:space="preserve">расчет платы за отопление за август 2022 года </t>
  </si>
  <si>
    <t xml:space="preserve">ошибки прибора             3,73 Гкал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</si>
</sst>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3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43" fontId="13" fillId="0" borderId="1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43" fontId="13" fillId="0" borderId="10" xfId="0" applyNumberFormat="1" applyFont="1" applyFill="1" applyBorder="1" applyAlignment="1">
      <alignment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1" fontId="4" fillId="0" borderId="10" xfId="0" applyNumberFormat="1" applyFont="1" applyBorder="1" applyAlignment="1">
      <alignment/>
    </xf>
    <xf numFmtId="1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17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43" fontId="13" fillId="10" borderId="17" xfId="0" applyNumberFormat="1" applyFont="1" applyFill="1" applyBorder="1" applyAlignment="1">
      <alignment horizontal="center" vertical="center"/>
    </xf>
    <xf numFmtId="43" fontId="13" fillId="10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5" fillId="0" borderId="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58">
      <selection activeCell="F59" sqref="F59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5.28125" style="1" customWidth="1"/>
    <col min="11" max="16384" width="9.140625" style="1" customWidth="1"/>
  </cols>
  <sheetData>
    <row r="1" spans="1:7" ht="18.75">
      <c r="A1" s="98" t="s">
        <v>0</v>
      </c>
      <c r="B1" s="98"/>
      <c r="C1" s="98"/>
      <c r="D1" s="98"/>
      <c r="E1" s="98"/>
      <c r="F1" s="98"/>
      <c r="G1" s="98"/>
    </row>
    <row r="2" spans="1:7" ht="18.75">
      <c r="A2" s="98" t="s">
        <v>112</v>
      </c>
      <c r="B2" s="98"/>
      <c r="C2" s="98"/>
      <c r="D2" s="98"/>
      <c r="E2" s="98"/>
      <c r="F2" s="98"/>
      <c r="G2" s="98"/>
    </row>
    <row r="3" spans="1:7" ht="18.75">
      <c r="A3" s="98" t="s">
        <v>61</v>
      </c>
      <c r="B3" s="98"/>
      <c r="C3" s="98"/>
      <c r="D3" s="98"/>
      <c r="E3" s="98"/>
      <c r="F3" s="98"/>
      <c r="G3" s="98"/>
    </row>
    <row r="4" spans="1:7" ht="18.75">
      <c r="A4" s="4"/>
      <c r="B4" s="4"/>
      <c r="C4" s="4"/>
      <c r="D4" s="4"/>
      <c r="E4" s="4"/>
      <c r="F4" s="4"/>
      <c r="G4" s="4"/>
    </row>
    <row r="5" spans="1:10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  <c r="J5" s="1" t="s">
        <v>35</v>
      </c>
    </row>
    <row r="6" spans="1:10" ht="15.75">
      <c r="A6" s="69" t="s">
        <v>102</v>
      </c>
      <c r="B6" s="70" t="s">
        <v>103</v>
      </c>
      <c r="C6" s="88">
        <v>22.925</v>
      </c>
      <c r="D6" s="88">
        <v>22.93</v>
      </c>
      <c r="E6" s="87">
        <f aca="true" t="shared" si="0" ref="E6:E18">D6-C6</f>
        <v>0.004999999999999005</v>
      </c>
      <c r="F6" s="76"/>
      <c r="G6" s="72">
        <v>99.7</v>
      </c>
      <c r="H6" s="74">
        <f>E6*F46/G6+E63</f>
        <v>0.131149448345009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88">
        <v>2.024</v>
      </c>
      <c r="D8" s="88">
        <v>2.024</v>
      </c>
      <c r="E8" s="87">
        <f t="shared" si="0"/>
        <v>0</v>
      </c>
      <c r="F8" s="27"/>
      <c r="G8" s="72">
        <v>83.5</v>
      </c>
      <c r="H8" s="74">
        <f>E8*F46/G8+E63</f>
        <v>0</v>
      </c>
    </row>
    <row r="9" spans="1:8" ht="15.75">
      <c r="A9" s="69" t="s">
        <v>62</v>
      </c>
      <c r="B9" s="70" t="s">
        <v>63</v>
      </c>
      <c r="C9" s="88">
        <v>12.634</v>
      </c>
      <c r="D9" s="88">
        <v>12.634</v>
      </c>
      <c r="E9" s="87">
        <f t="shared" si="0"/>
        <v>0</v>
      </c>
      <c r="F9" s="27"/>
      <c r="G9" s="72">
        <v>45.3</v>
      </c>
      <c r="H9" s="74">
        <f>E9*F46/G9+E63</f>
        <v>0</v>
      </c>
    </row>
    <row r="10" spans="1:8" ht="19.5" customHeight="1">
      <c r="A10" s="35" t="s">
        <v>29</v>
      </c>
      <c r="B10" s="36" t="s">
        <v>30</v>
      </c>
      <c r="C10" s="64">
        <v>15.845</v>
      </c>
      <c r="D10" s="64">
        <v>15.845</v>
      </c>
      <c r="E10" s="87">
        <f t="shared" si="0"/>
        <v>0</v>
      </c>
      <c r="F10" s="37"/>
      <c r="G10" s="51">
        <v>79.7</v>
      </c>
      <c r="H10" s="74">
        <f>E10*F46/G10+E63</f>
        <v>0</v>
      </c>
    </row>
    <row r="11" spans="1:8" ht="19.5" customHeight="1">
      <c r="A11" s="35" t="s">
        <v>56</v>
      </c>
      <c r="B11" s="36" t="s">
        <v>57</v>
      </c>
      <c r="C11" s="89">
        <v>21.85</v>
      </c>
      <c r="D11" s="89">
        <v>21.85</v>
      </c>
      <c r="E11" s="38">
        <f t="shared" si="0"/>
        <v>0</v>
      </c>
      <c r="F11" s="37"/>
      <c r="G11" s="51">
        <v>106</v>
      </c>
      <c r="H11" s="80">
        <f>E11*F46/G11+E63</f>
        <v>0</v>
      </c>
    </row>
    <row r="12" spans="1:8" ht="19.5" customHeight="1">
      <c r="A12" s="35" t="s">
        <v>48</v>
      </c>
      <c r="B12" s="36" t="s">
        <v>49</v>
      </c>
      <c r="C12" s="64">
        <v>32.779</v>
      </c>
      <c r="D12" s="64">
        <v>32.779</v>
      </c>
      <c r="E12" s="87">
        <f t="shared" si="0"/>
        <v>0</v>
      </c>
      <c r="F12" s="37"/>
      <c r="G12" s="51">
        <v>115.8</v>
      </c>
      <c r="H12" s="74">
        <f>E12*F46/G12+E63</f>
        <v>0</v>
      </c>
    </row>
    <row r="13" spans="1:8" ht="19.5" customHeight="1">
      <c r="A13" s="35" t="s">
        <v>64</v>
      </c>
      <c r="B13" s="36" t="s">
        <v>65</v>
      </c>
      <c r="C13" s="64">
        <v>0.887</v>
      </c>
      <c r="D13" s="64">
        <v>0.887</v>
      </c>
      <c r="E13" s="87">
        <f t="shared" si="0"/>
        <v>0</v>
      </c>
      <c r="F13" s="37"/>
      <c r="G13" s="51">
        <v>85.5</v>
      </c>
      <c r="H13" s="80">
        <f>E13*F46/G13+E63</f>
        <v>0</v>
      </c>
    </row>
    <row r="14" spans="1:8" ht="19.5" customHeight="1">
      <c r="A14" s="35" t="s">
        <v>33</v>
      </c>
      <c r="B14" s="36" t="s">
        <v>31</v>
      </c>
      <c r="C14" s="64">
        <v>15.078</v>
      </c>
      <c r="D14" s="64">
        <v>15.078</v>
      </c>
      <c r="E14" s="87">
        <f t="shared" si="0"/>
        <v>0</v>
      </c>
      <c r="F14" s="37"/>
      <c r="G14" s="51">
        <v>80.6</v>
      </c>
      <c r="H14" s="80">
        <f>E14*F46/G14+E63</f>
        <v>0</v>
      </c>
    </row>
    <row r="15" spans="1:8" ht="19.5" customHeight="1">
      <c r="A15" s="35" t="s">
        <v>32</v>
      </c>
      <c r="B15" s="36" t="s">
        <v>44</v>
      </c>
      <c r="C15" s="37">
        <v>22.4</v>
      </c>
      <c r="D15" s="37">
        <v>22.4</v>
      </c>
      <c r="E15" s="38">
        <f t="shared" si="0"/>
        <v>0</v>
      </c>
      <c r="F15" s="37"/>
      <c r="G15" s="51">
        <v>104</v>
      </c>
      <c r="H15" s="74">
        <f>E15*F46/G15+E63</f>
        <v>0</v>
      </c>
    </row>
    <row r="16" spans="1:8" ht="19.5" customHeight="1">
      <c r="A16" s="35" t="s">
        <v>66</v>
      </c>
      <c r="B16" s="36" t="s">
        <v>67</v>
      </c>
      <c r="C16" s="64">
        <v>36.809</v>
      </c>
      <c r="D16" s="64">
        <v>36.809</v>
      </c>
      <c r="E16" s="87">
        <f t="shared" si="0"/>
        <v>0</v>
      </c>
      <c r="F16" s="37"/>
      <c r="G16" s="51">
        <v>110</v>
      </c>
      <c r="H16" s="74">
        <f>E16*F46/G16+E63</f>
        <v>0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</v>
      </c>
      <c r="E17" s="83">
        <f t="shared" si="0"/>
        <v>0</v>
      </c>
      <c r="F17" s="37"/>
      <c r="G17" s="51"/>
      <c r="H17" s="82"/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1.516</v>
      </c>
      <c r="D18" s="64">
        <v>1.516</v>
      </c>
      <c r="E18" s="87">
        <f t="shared" si="0"/>
        <v>0</v>
      </c>
      <c r="F18" s="37"/>
      <c r="G18" s="51">
        <v>51.8</v>
      </c>
      <c r="H18" s="74">
        <f>E18*F46/G18+E63</f>
        <v>0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64">
        <v>0.956</v>
      </c>
      <c r="D21" s="64">
        <v>0.956</v>
      </c>
      <c r="E21" s="87">
        <f aca="true" t="shared" si="1" ref="E21:E32">D21-C21</f>
        <v>0</v>
      </c>
      <c r="F21" s="37"/>
      <c r="G21" s="77">
        <v>78.7</v>
      </c>
      <c r="H21" s="81">
        <f>E21*F46/G21+E63</f>
        <v>0</v>
      </c>
      <c r="J21" s="75"/>
    </row>
    <row r="22" spans="1:10" ht="19.5" customHeight="1">
      <c r="A22" s="35" t="s">
        <v>79</v>
      </c>
      <c r="B22" s="36" t="s">
        <v>80</v>
      </c>
      <c r="C22" s="64">
        <v>0.768</v>
      </c>
      <c r="D22" s="64">
        <v>0.768</v>
      </c>
      <c r="E22" s="87">
        <f t="shared" si="1"/>
        <v>0</v>
      </c>
      <c r="F22" s="37"/>
      <c r="G22" s="77">
        <v>50.8</v>
      </c>
      <c r="H22" s="81">
        <f>E22*F46/G22+E63</f>
        <v>0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</v>
      </c>
      <c r="E23" s="83">
        <f t="shared" si="1"/>
        <v>0</v>
      </c>
      <c r="F23" s="84"/>
      <c r="G23" s="85"/>
      <c r="H23" s="86"/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78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37">
        <v>0.04</v>
      </c>
      <c r="D27" s="37">
        <v>0.04</v>
      </c>
      <c r="E27" s="83">
        <v>0</v>
      </c>
      <c r="F27" s="84"/>
      <c r="G27" s="85"/>
      <c r="H27" s="86"/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1.34</v>
      </c>
      <c r="D28" s="37">
        <v>1.34</v>
      </c>
      <c r="E28" s="79">
        <f t="shared" si="1"/>
        <v>0</v>
      </c>
      <c r="F28" s="37"/>
      <c r="G28" s="77">
        <v>48.8</v>
      </c>
      <c r="H28" s="81">
        <f>E28*F46/G28+E63</f>
        <v>0</v>
      </c>
    </row>
    <row r="29" spans="1:8" ht="19.5" customHeight="1">
      <c r="A29" s="35" t="s">
        <v>107</v>
      </c>
      <c r="B29" s="36" t="s">
        <v>108</v>
      </c>
      <c r="C29" s="37">
        <v>0.9</v>
      </c>
      <c r="D29" s="37">
        <v>0.9</v>
      </c>
      <c r="E29" s="79">
        <f t="shared" si="1"/>
        <v>0</v>
      </c>
      <c r="F29" s="37"/>
      <c r="G29" s="77">
        <v>48.8</v>
      </c>
      <c r="H29" s="81">
        <f>E29*F46/G29+E63</f>
        <v>0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>
        <v>18.453</v>
      </c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</v>
      </c>
      <c r="E31" s="83">
        <v>0</v>
      </c>
      <c r="F31" s="84"/>
      <c r="G31" s="85"/>
      <c r="H31" s="86"/>
      <c r="J31" s="75">
        <v>105.6</v>
      </c>
    </row>
    <row r="32" spans="1:8" ht="19.5" customHeight="1">
      <c r="A32" s="99" t="s">
        <v>104</v>
      </c>
      <c r="B32" s="61" t="s">
        <v>68</v>
      </c>
      <c r="C32" s="64">
        <v>18.627</v>
      </c>
      <c r="D32" s="64">
        <v>18.627</v>
      </c>
      <c r="E32" s="90">
        <f t="shared" si="1"/>
        <v>0</v>
      </c>
      <c r="F32" s="37"/>
      <c r="G32" s="101">
        <v>213.8</v>
      </c>
      <c r="H32" s="103">
        <f>(E32+E33)*F46/G32+E63</f>
        <v>0</v>
      </c>
    </row>
    <row r="33" spans="1:8" ht="19.5" customHeight="1">
      <c r="A33" s="100"/>
      <c r="B33" s="61" t="s">
        <v>69</v>
      </c>
      <c r="C33" s="64">
        <v>13.331</v>
      </c>
      <c r="D33" s="64">
        <v>13.331</v>
      </c>
      <c r="E33" s="90">
        <f>D33-C33</f>
        <v>0</v>
      </c>
      <c r="F33" s="37"/>
      <c r="G33" s="102"/>
      <c r="H33" s="104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26.133</v>
      </c>
      <c r="D35" s="64">
        <v>26.133</v>
      </c>
      <c r="E35" s="90">
        <f>D35-C35</f>
        <v>0</v>
      </c>
      <c r="F35" s="37"/>
      <c r="G35" s="51">
        <v>107.2</v>
      </c>
      <c r="H35" s="68">
        <f>E35*F46/G35+E63</f>
        <v>0</v>
      </c>
    </row>
    <row r="36" spans="1:8" ht="19.5" customHeight="1">
      <c r="A36" s="36" t="s">
        <v>51</v>
      </c>
      <c r="B36" s="61" t="s">
        <v>50</v>
      </c>
      <c r="C36" s="64">
        <v>4.926</v>
      </c>
      <c r="D36" s="64">
        <v>4.926</v>
      </c>
      <c r="E36" s="79">
        <f>D36-C36</f>
        <v>0</v>
      </c>
      <c r="F36" s="37"/>
      <c r="G36" s="51">
        <v>74.4</v>
      </c>
      <c r="H36" s="81">
        <f>E36*F46/G36+E63</f>
        <v>0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2.048</v>
      </c>
      <c r="D39" s="64">
        <v>2.048</v>
      </c>
      <c r="E39" s="87">
        <f>D39-C39</f>
        <v>0</v>
      </c>
      <c r="F39" s="37"/>
      <c r="G39" s="51">
        <v>112.6</v>
      </c>
      <c r="H39" s="81">
        <f>E39*F46/G39+E63</f>
        <v>0</v>
      </c>
    </row>
    <row r="40" spans="1:10" ht="19.5" customHeight="1">
      <c r="A40" s="105"/>
      <c r="B40" s="106"/>
      <c r="C40" s="39"/>
      <c r="D40" s="54" t="s">
        <v>37</v>
      </c>
      <c r="E40" s="91">
        <f>SUM(E6:E39)</f>
        <v>0.004999999999999005</v>
      </c>
      <c r="F40" s="53" t="s">
        <v>38</v>
      </c>
      <c r="G40" s="52">
        <f>SUM(G6:G39)</f>
        <v>1696.9999999999998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07" t="s">
        <v>27</v>
      </c>
      <c r="B43" s="108"/>
      <c r="C43" s="111" t="s">
        <v>3</v>
      </c>
      <c r="D43" s="112"/>
      <c r="E43" s="113" t="s">
        <v>9</v>
      </c>
      <c r="F43" s="114"/>
      <c r="G43" s="115" t="s">
        <v>8</v>
      </c>
    </row>
    <row r="44" spans="1:8" ht="30" customHeight="1" thickBot="1">
      <c r="A44" s="109"/>
      <c r="B44" s="110"/>
      <c r="C44" s="14" t="s">
        <v>5</v>
      </c>
      <c r="D44" s="5" t="s">
        <v>4</v>
      </c>
      <c r="E44" s="5" t="s">
        <v>6</v>
      </c>
      <c r="F44" s="6" t="s">
        <v>7</v>
      </c>
      <c r="G44" s="116"/>
      <c r="H44" s="13"/>
    </row>
    <row r="45" spans="1:10" ht="68.25" customHeight="1" thickBot="1">
      <c r="A45" s="117" t="s">
        <v>13</v>
      </c>
      <c r="B45" s="118"/>
      <c r="C45" s="40">
        <f>108215.31</f>
        <v>108215.31</v>
      </c>
      <c r="D45" s="40">
        <f>108365.25-30</f>
        <v>108335.25</v>
      </c>
      <c r="E45" s="41">
        <f>D45-C45</f>
        <v>119.94000000000233</v>
      </c>
      <c r="F45" s="42">
        <f>E45+3.73</f>
        <v>123.67000000000233</v>
      </c>
      <c r="G45" s="43" t="s">
        <v>113</v>
      </c>
      <c r="I45" s="97"/>
      <c r="J45" s="95"/>
    </row>
    <row r="46" spans="1:10" ht="19.5" customHeight="1">
      <c r="A46" s="3" t="s">
        <v>14</v>
      </c>
      <c r="B46" s="3"/>
      <c r="C46" s="3"/>
      <c r="D46" s="3"/>
      <c r="E46" s="3"/>
      <c r="F46" s="44">
        <v>2615.12</v>
      </c>
      <c r="J46" s="56"/>
    </row>
    <row r="47" spans="1:10" ht="19.5" customHeight="1">
      <c r="A47" s="3" t="s">
        <v>15</v>
      </c>
      <c r="B47" s="3"/>
      <c r="C47" s="3"/>
      <c r="D47" s="3"/>
      <c r="E47" s="3"/>
      <c r="F47" s="44">
        <v>4.6</v>
      </c>
      <c r="J47" s="96"/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10" ht="18.75" customHeight="1">
      <c r="A49" s="3" t="s">
        <v>21</v>
      </c>
      <c r="B49" s="3"/>
      <c r="C49" s="3"/>
      <c r="D49" s="3"/>
      <c r="E49" s="3"/>
      <c r="F49" s="45">
        <f>1386+39</f>
        <v>1425</v>
      </c>
      <c r="J49" s="56"/>
    </row>
    <row r="50" spans="1:10" ht="30.75" customHeight="1">
      <c r="A50" s="119" t="s">
        <v>22</v>
      </c>
      <c r="B50" s="119"/>
      <c r="C50" s="119"/>
      <c r="D50" s="119"/>
      <c r="E50" s="119"/>
      <c r="F50" s="44">
        <f>(F49*F48)</f>
        <v>72.675</v>
      </c>
      <c r="H50" s="66"/>
      <c r="I50" s="15"/>
      <c r="J50" s="17"/>
    </row>
    <row r="51" spans="1:8" ht="22.5" customHeight="1">
      <c r="A51" s="119" t="s">
        <v>11</v>
      </c>
      <c r="B51" s="119"/>
      <c r="C51" s="119"/>
      <c r="D51" s="119"/>
      <c r="E51" s="119"/>
      <c r="F51" s="46">
        <v>0</v>
      </c>
      <c r="H51" s="7"/>
    </row>
    <row r="52" spans="1:8" ht="48" customHeight="1">
      <c r="A52" s="120" t="s">
        <v>36</v>
      </c>
      <c r="B52" s="120"/>
      <c r="C52" s="120"/>
      <c r="D52" s="120"/>
      <c r="E52" s="120"/>
      <c r="F52" s="57">
        <v>0</v>
      </c>
      <c r="G52" s="49"/>
      <c r="H52" s="66"/>
    </row>
    <row r="53" spans="1:10" ht="51" customHeight="1">
      <c r="A53" s="120" t="s">
        <v>39</v>
      </c>
      <c r="B53" s="120"/>
      <c r="C53" s="120"/>
      <c r="D53" s="120"/>
      <c r="E53" s="120"/>
      <c r="F53" s="63">
        <f>F52*(B63-G40)</f>
        <v>0</v>
      </c>
      <c r="G53" s="49"/>
      <c r="H53" s="7"/>
      <c r="I53" s="17"/>
      <c r="J53" s="56"/>
    </row>
    <row r="54" spans="1:10" ht="32.25" customHeight="1">
      <c r="A54" s="119" t="s">
        <v>46</v>
      </c>
      <c r="B54" s="119"/>
      <c r="C54" s="119"/>
      <c r="D54" s="119"/>
      <c r="E54" s="119"/>
      <c r="F54" s="47">
        <v>0</v>
      </c>
      <c r="G54" s="34"/>
      <c r="H54" s="50"/>
      <c r="J54" s="21"/>
    </row>
    <row r="55" spans="1:11" ht="32.25" customHeight="1">
      <c r="A55" s="119" t="s">
        <v>17</v>
      </c>
      <c r="B55" s="119"/>
      <c r="C55" s="119"/>
      <c r="D55" s="119"/>
      <c r="E55" s="119"/>
      <c r="F55" s="58">
        <v>7950</v>
      </c>
      <c r="K55" s="17"/>
    </row>
    <row r="56" spans="1:6" ht="32.25" customHeight="1">
      <c r="A56" s="119" t="s">
        <v>18</v>
      </c>
      <c r="B56" s="119"/>
      <c r="C56" s="119"/>
      <c r="D56" s="119"/>
      <c r="E56" s="119"/>
      <c r="F56" s="44">
        <f>F55/F46*F51</f>
        <v>0</v>
      </c>
    </row>
    <row r="57" spans="1:6" ht="32.25" customHeight="1">
      <c r="A57" s="119" t="s">
        <v>40</v>
      </c>
      <c r="B57" s="119"/>
      <c r="C57" s="119"/>
      <c r="D57" s="119"/>
      <c r="E57" s="119"/>
      <c r="F57" s="48">
        <f>F45/(F54+F50+F53)</f>
        <v>1.70168558651534</v>
      </c>
    </row>
    <row r="58" spans="1:7" ht="17.25" customHeight="1">
      <c r="A58" s="127" t="s">
        <v>10</v>
      </c>
      <c r="B58" s="127"/>
      <c r="C58" s="127"/>
      <c r="D58" s="127"/>
      <c r="E58" s="127"/>
      <c r="F58" s="127"/>
      <c r="G58" s="127"/>
    </row>
    <row r="59" spans="1:6" ht="32.25" customHeight="1">
      <c r="A59" s="119" t="s">
        <v>23</v>
      </c>
      <c r="B59" s="128"/>
      <c r="C59" s="128"/>
      <c r="D59" s="128"/>
      <c r="E59" s="128"/>
      <c r="F59" s="65">
        <f>F48*F57</f>
        <v>0.08678596491228233</v>
      </c>
    </row>
    <row r="60" spans="1:6" ht="32.25" customHeight="1">
      <c r="A60" s="119" t="s">
        <v>26</v>
      </c>
      <c r="B60" s="119"/>
      <c r="C60" s="119"/>
      <c r="D60" s="119"/>
      <c r="E60" s="119"/>
      <c r="F60" s="44">
        <f>3.23*F57*F46*F48</f>
        <v>733.0669515733471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29" t="s">
        <v>42</v>
      </c>
      <c r="F62" s="130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0</v>
      </c>
      <c r="D63" s="33">
        <v>9180</v>
      </c>
      <c r="E63" s="121">
        <v>0</v>
      </c>
      <c r="F63" s="121"/>
      <c r="G63" s="24"/>
      <c r="H63" s="25"/>
    </row>
    <row r="64" spans="1:6" ht="18.75">
      <c r="A64" s="2" t="s">
        <v>55</v>
      </c>
      <c r="B64" s="59"/>
      <c r="C64" s="60">
        <f>F52</f>
        <v>0</v>
      </c>
      <c r="D64" s="2"/>
      <c r="E64" s="122">
        <f>C64*F46</f>
        <v>0</v>
      </c>
      <c r="F64" s="123"/>
    </row>
    <row r="65" spans="1:6" ht="18.75">
      <c r="A65" s="124" t="s">
        <v>47</v>
      </c>
      <c r="B65" s="124"/>
      <c r="C65" s="124"/>
      <c r="D65" s="124"/>
      <c r="E65" s="125">
        <f>SUM(E63:F64)</f>
        <v>0</v>
      </c>
      <c r="F65" s="126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98" t="s">
        <v>0</v>
      </c>
      <c r="B1" s="98"/>
      <c r="C1" s="98"/>
      <c r="D1" s="98"/>
      <c r="E1" s="98"/>
      <c r="F1" s="98"/>
      <c r="G1" s="98"/>
    </row>
    <row r="2" spans="1:7" ht="18.75">
      <c r="A2" s="98" t="s">
        <v>110</v>
      </c>
      <c r="B2" s="98"/>
      <c r="C2" s="98"/>
      <c r="D2" s="98"/>
      <c r="E2" s="98"/>
      <c r="F2" s="98"/>
      <c r="G2" s="98"/>
    </row>
    <row r="3" spans="1:7" ht="18.75">
      <c r="A3" s="98" t="s">
        <v>61</v>
      </c>
      <c r="B3" s="98"/>
      <c r="C3" s="98"/>
      <c r="D3" s="98"/>
      <c r="E3" s="98"/>
      <c r="F3" s="98"/>
      <c r="G3" s="98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8">
        <v>22.378</v>
      </c>
      <c r="D6" s="88">
        <v>22.925</v>
      </c>
      <c r="E6" s="87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8">
        <v>2.024</v>
      </c>
      <c r="E8" s="87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8">
        <v>12.491</v>
      </c>
      <c r="D9" s="88">
        <v>12.634</v>
      </c>
      <c r="E9" s="87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7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9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7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7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7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7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3">
        <f t="shared" si="0"/>
        <v>0.009000000000000119</v>
      </c>
      <c r="F17" s="37"/>
      <c r="G17" s="92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7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7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7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3">
        <f t="shared" si="1"/>
        <v>0.0010000000000000009</v>
      </c>
      <c r="F23" s="84"/>
      <c r="G23" s="92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3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4"/>
      <c r="G27" s="92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4">
        <f>D31-C31</f>
        <v>0.008999999999999897</v>
      </c>
      <c r="F31" s="84"/>
      <c r="G31" s="92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99" t="s">
        <v>104</v>
      </c>
      <c r="B32" s="61" t="s">
        <v>68</v>
      </c>
      <c r="C32" s="64">
        <v>18.476</v>
      </c>
      <c r="D32" s="64">
        <v>18.627</v>
      </c>
      <c r="E32" s="90">
        <f t="shared" si="1"/>
        <v>0.1509999999999998</v>
      </c>
      <c r="F32" s="37"/>
      <c r="G32" s="101">
        <v>213.8</v>
      </c>
      <c r="H32" s="103">
        <f>(E32+E33)*F46/G32+E63</f>
        <v>-7055.831222304338</v>
      </c>
    </row>
    <row r="33" spans="1:8" ht="19.5" customHeight="1">
      <c r="A33" s="100"/>
      <c r="B33" s="61" t="s">
        <v>69</v>
      </c>
      <c r="C33" s="64">
        <v>13.279</v>
      </c>
      <c r="D33" s="64">
        <v>13.331</v>
      </c>
      <c r="E33" s="90">
        <f>D33-C33</f>
        <v>0.0519999999999996</v>
      </c>
      <c r="F33" s="37"/>
      <c r="G33" s="102"/>
      <c r="H33" s="104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90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7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05"/>
      <c r="B40" s="106"/>
      <c r="C40" s="39"/>
      <c r="D40" s="54" t="s">
        <v>37</v>
      </c>
      <c r="E40" s="91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07" t="s">
        <v>27</v>
      </c>
      <c r="B43" s="108"/>
      <c r="C43" s="111" t="s">
        <v>3</v>
      </c>
      <c r="D43" s="112"/>
      <c r="E43" s="113" t="s">
        <v>9</v>
      </c>
      <c r="F43" s="114"/>
      <c r="G43" s="115" t="s">
        <v>8</v>
      </c>
    </row>
    <row r="44" spans="1:8" ht="30" customHeight="1" thickBot="1">
      <c r="A44" s="109"/>
      <c r="B44" s="110"/>
      <c r="C44" s="14" t="s">
        <v>5</v>
      </c>
      <c r="D44" s="5" t="s">
        <v>4</v>
      </c>
      <c r="E44" s="5" t="s">
        <v>6</v>
      </c>
      <c r="F44" s="6" t="s">
        <v>7</v>
      </c>
      <c r="G44" s="116"/>
      <c r="H44" s="13"/>
    </row>
    <row r="45" spans="1:9" ht="68.25" customHeight="1" thickBot="1">
      <c r="A45" s="117" t="s">
        <v>13</v>
      </c>
      <c r="B45" s="118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19" t="s">
        <v>22</v>
      </c>
      <c r="B50" s="119"/>
      <c r="C50" s="119"/>
      <c r="D50" s="119"/>
      <c r="E50" s="119"/>
      <c r="F50" s="44">
        <f>(F49*F48)</f>
        <v>96.951</v>
      </c>
      <c r="H50" s="66"/>
      <c r="I50" s="15"/>
      <c r="J50" s="17"/>
    </row>
    <row r="51" spans="1:8" ht="22.5" customHeight="1">
      <c r="A51" s="119" t="s">
        <v>11</v>
      </c>
      <c r="B51" s="119"/>
      <c r="C51" s="119"/>
      <c r="D51" s="119"/>
      <c r="E51" s="119"/>
      <c r="F51" s="46">
        <v>0</v>
      </c>
      <c r="H51" s="7"/>
    </row>
    <row r="52" spans="1:8" ht="48" customHeight="1">
      <c r="A52" s="120" t="s">
        <v>36</v>
      </c>
      <c r="B52" s="120"/>
      <c r="C52" s="120"/>
      <c r="D52" s="120"/>
      <c r="E52" s="120"/>
      <c r="F52" s="57">
        <f>E40/G40</f>
        <v>0.0022458461693853843</v>
      </c>
      <c r="G52" s="49"/>
      <c r="H52" s="66"/>
    </row>
    <row r="53" spans="1:10" ht="51" customHeight="1">
      <c r="A53" s="120" t="s">
        <v>39</v>
      </c>
      <c r="B53" s="120"/>
      <c r="C53" s="120"/>
      <c r="D53" s="120"/>
      <c r="E53" s="120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19" t="s">
        <v>46</v>
      </c>
      <c r="B54" s="119"/>
      <c r="C54" s="119"/>
      <c r="D54" s="119"/>
      <c r="E54" s="119"/>
      <c r="F54" s="47">
        <f>F45-F50-E40-F53</f>
        <v>-108177.3624461896</v>
      </c>
      <c r="G54" s="34"/>
      <c r="H54" s="50"/>
      <c r="J54" s="21"/>
    </row>
    <row r="55" spans="1:11" ht="32.25" customHeight="1">
      <c r="A55" s="119" t="s">
        <v>17</v>
      </c>
      <c r="B55" s="119"/>
      <c r="C55" s="119"/>
      <c r="D55" s="119"/>
      <c r="E55" s="119"/>
      <c r="F55" s="58">
        <v>20790</v>
      </c>
      <c r="K55" s="17"/>
    </row>
    <row r="56" spans="1:6" ht="32.25" customHeight="1">
      <c r="A56" s="119" t="s">
        <v>18</v>
      </c>
      <c r="B56" s="119"/>
      <c r="C56" s="119"/>
      <c r="D56" s="119"/>
      <c r="E56" s="119"/>
      <c r="F56" s="44">
        <f>F55/F46*F51</f>
        <v>0</v>
      </c>
    </row>
    <row r="57" spans="1:6" ht="32.25" customHeight="1">
      <c r="A57" s="119" t="s">
        <v>40</v>
      </c>
      <c r="B57" s="119"/>
      <c r="C57" s="119"/>
      <c r="D57" s="119"/>
      <c r="E57" s="119"/>
      <c r="F57" s="48">
        <f>F45/(F54+F50+E40+F53)</f>
        <v>1</v>
      </c>
    </row>
    <row r="58" spans="1:7" ht="17.25" customHeight="1">
      <c r="A58" s="127" t="s">
        <v>10</v>
      </c>
      <c r="B58" s="127"/>
      <c r="C58" s="127"/>
      <c r="D58" s="127"/>
      <c r="E58" s="127"/>
      <c r="F58" s="127"/>
      <c r="G58" s="127"/>
    </row>
    <row r="59" spans="1:6" ht="32.25" customHeight="1">
      <c r="A59" s="119" t="s">
        <v>23</v>
      </c>
      <c r="B59" s="128"/>
      <c r="C59" s="128"/>
      <c r="D59" s="128"/>
      <c r="E59" s="128"/>
      <c r="F59" s="65">
        <f>F48*F57</f>
        <v>0.051</v>
      </c>
    </row>
    <row r="60" spans="1:6" ht="32.25" customHeight="1">
      <c r="A60" s="119" t="s">
        <v>26</v>
      </c>
      <c r="B60" s="119"/>
      <c r="C60" s="119"/>
      <c r="D60" s="119"/>
      <c r="E60" s="119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29" t="s">
        <v>42</v>
      </c>
      <c r="F62" s="130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21">
        <f>C63/B63*F46+D63/B63*F47</f>
        <v>-7058.182518702841</v>
      </c>
      <c r="F63" s="121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22">
        <f>C64*F46</f>
        <v>5.561590995404272</v>
      </c>
      <c r="F64" s="123"/>
    </row>
    <row r="65" spans="1:6" ht="18.75">
      <c r="A65" s="124" t="s">
        <v>47</v>
      </c>
      <c r="B65" s="124"/>
      <c r="C65" s="124"/>
      <c r="D65" s="124"/>
      <c r="E65" s="125">
        <f>SUM(E63:F64)</f>
        <v>-7052.620927707437</v>
      </c>
      <c r="F65" s="126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2022-08-30T09:05:42Z</dcterms:modified>
  <cp:category/>
  <cp:version/>
  <cp:contentType/>
  <cp:contentStatus/>
</cp:coreProperties>
</file>